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gffs1\Apps\Document\Clients\0000 - ATGF\GA Fund Rates and Calculator\"/>
    </mc:Choice>
  </mc:AlternateContent>
  <bookViews>
    <workbookView xWindow="0" yWindow="0" windowWidth="13800" windowHeight="7104"/>
  </bookViews>
  <sheets>
    <sheet name="Residential Rates" sheetId="2" r:id="rId1"/>
    <sheet name="Data" sheetId="1" state="hidden" r:id="rId2"/>
    <sheet name="Commercial Rates" sheetId="5" r:id="rId3"/>
  </sheets>
  <definedNames>
    <definedName name="_xlnm.Print_Area" localSheetId="0">'Residential Rates'!$A$1:$H$38</definedName>
  </definedNames>
  <calcPr calcId="179017"/>
</workbook>
</file>

<file path=xl/calcChain.xml><?xml version="1.0" encoding="utf-8"?>
<calcChain xmlns="http://schemas.openxmlformats.org/spreadsheetml/2006/main">
  <c r="D12" i="5" l="1"/>
  <c r="D13" i="5" s="1"/>
  <c r="C13" i="5" s="1"/>
  <c r="H8" i="2"/>
  <c r="H10" i="2"/>
  <c r="O5" i="2"/>
  <c r="O4" i="2"/>
  <c r="B8" i="1"/>
  <c r="B9" i="1"/>
  <c r="G16" i="2"/>
  <c r="G23" i="2"/>
  <c r="C14" i="5" l="1"/>
  <c r="A5" i="1"/>
  <c r="B5" i="1" s="1"/>
  <c r="A3" i="1"/>
  <c r="B3" i="1" s="1"/>
  <c r="A24" i="1" s="1"/>
  <c r="A2" i="1"/>
  <c r="B2" i="1" s="1"/>
  <c r="A4" i="1"/>
  <c r="B4" i="1" s="1"/>
  <c r="O2" i="2"/>
  <c r="O3" i="2"/>
  <c r="O1" i="2"/>
  <c r="A14" i="1"/>
  <c r="N1" i="2" s="1"/>
  <c r="A17" i="1"/>
  <c r="A18" i="1"/>
  <c r="G17" i="1" l="1"/>
  <c r="F23" i="2"/>
  <c r="F16" i="2"/>
  <c r="G18" i="1" l="1"/>
  <c r="G19" i="1" s="1"/>
  <c r="G20" i="1" s="1"/>
  <c r="A19" i="1" l="1"/>
  <c r="A20" i="1"/>
  <c r="A21" i="1" s="1"/>
  <c r="A25" i="1" l="1"/>
  <c r="F17" i="2" s="1"/>
  <c r="F19" i="2" s="1"/>
  <c r="F25" i="2" s="1"/>
  <c r="F27" i="2" l="1"/>
</calcChain>
</file>

<file path=xl/comments1.xml><?xml version="1.0" encoding="utf-8"?>
<comments xmlns="http://schemas.openxmlformats.org/spreadsheetml/2006/main">
  <authors>
    <author>Carl H Tune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Loan</t>
        </r>
      </text>
    </comment>
    <comment ref="A3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Owners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Eagle Loan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Eagle Owners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Loan Policy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Owner's Policy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Loan Rate Type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Owner's Rate Type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Simultaneous?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Loan Greater than Owner's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Difference of Loan and Owner's Liability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Additional Simo Charge for Basic if Loan Liability is Greater than Owner Liability.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Additional Simo Charge for Basic if Loan Liability is Greater than Owner Liability.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Simo Owner's</t>
        </r>
      </text>
    </comment>
    <comment ref="A24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Owner's Quote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</rPr>
          <t>Carl H Tune:</t>
        </r>
        <r>
          <rPr>
            <sz val="8"/>
            <color indexed="81"/>
            <rFont val="Tahoma"/>
            <family val="2"/>
          </rPr>
          <t xml:space="preserve">
Loan Quote</t>
        </r>
      </text>
    </comment>
  </commentList>
</comments>
</file>

<file path=xl/sharedStrings.xml><?xml version="1.0" encoding="utf-8"?>
<sst xmlns="http://schemas.openxmlformats.org/spreadsheetml/2006/main" count="58" uniqueCount="55">
  <si>
    <t>Premiums</t>
  </si>
  <si>
    <t>Reference</t>
  </si>
  <si>
    <t>Simultaneous</t>
  </si>
  <si>
    <t>Basic Rate</t>
  </si>
  <si>
    <t>Eagle Rate</t>
  </si>
  <si>
    <t>Quote</t>
  </si>
  <si>
    <t>Liability Amount</t>
  </si>
  <si>
    <t>Rate Type</t>
  </si>
  <si>
    <t>Policy Type</t>
  </si>
  <si>
    <t>Additional Premium to Owner:</t>
  </si>
  <si>
    <t>Simultaneous Owners and Lenders Calculation</t>
  </si>
  <si>
    <t>+</t>
  </si>
  <si>
    <t>Total:</t>
  </si>
  <si>
    <t>simo</t>
  </si>
  <si>
    <t>own</t>
  </si>
  <si>
    <t>lend</t>
  </si>
  <si>
    <t>Total Premium Due:</t>
  </si>
  <si>
    <t>Owner's Policy</t>
  </si>
  <si>
    <t>Lender's Policy</t>
  </si>
  <si>
    <t>GFE Quote:</t>
  </si>
  <si>
    <t>Simultaneous Lender's Policy</t>
  </si>
  <si>
    <t>Liability</t>
  </si>
  <si>
    <t>Base Premium</t>
  </si>
  <si>
    <t>Reissue Rate 10% discount or 90% of rate</t>
  </si>
  <si>
    <t>Article I.                     Reissue Rates</t>
  </si>
  <si>
    <t xml:space="preserve">A purchaser of a commercial title insurance policy (lenders or owners) shall be entitled to a ten percent (10%) reduction in the rates as a reissue rate if the real property to be insured </t>
  </si>
  <si>
    <t xml:space="preserve">is identical to, or is part of, real property insured less than 10 years immediately prior to the date the insured transaction closes. </t>
  </si>
  <si>
    <t>Article II.                    Concurrently Issued Policies</t>
  </si>
  <si>
    <t>(a)      When a loan policy and owner’s policy are issued concurrently on the same property, they shall be treated as a single policy and the charge shall be based on the policy with the highest limits.</t>
  </si>
  <si>
    <t>(b)      When more than one loan policy is issued concurrently to insure multiple properties securing a single loan, the charge for these policies shall be aggregated and based upon the amount of the loan.</t>
  </si>
  <si>
    <t xml:space="preserve">(c)      When more than one mortgage is insured concurrently (first and second mortgage transactions) the charge shall be calculated on the aggregated amount of the mortgages. </t>
  </si>
  <si>
    <t xml:space="preserve">(d)      When more than one owner’s policy is issued concurrently and insures the same insured for multiple properties, the charge shall be based on the aggregate amount of the policies. </t>
  </si>
  <si>
    <t>Article III.                   Extension or Modification of an Insured Loan</t>
  </si>
  <si>
    <t xml:space="preserve">Where a mortgage which was previously insured is still in effect, and that mortgage is to be amended by an extension or modification agreement, an endorsement to the existing policy or a new policy may be </t>
  </si>
  <si>
    <t xml:space="preserve">issued which covers the extension or modification agreement.  The charge for the issuance of an endorsement to an existing policy or the issuance of a new policy to provide coverage to insure the mortgage </t>
  </si>
  <si>
    <t>as amended by the extension or modification agreement shall be made in accordance with subparagraph (a) below.</t>
  </si>
  <si>
    <t xml:space="preserve">(a)      The charge for a new policy or endorsement to an existing policy issued in conjunction with an extension or modification agreement, that does not increase the unpaid principal balance, </t>
  </si>
  <si>
    <t xml:space="preserve">           shall be calculated on the basis of the unpaid principal balance in accordance with the following applicable rates:</t>
  </si>
  <si>
    <t>                          i)        Up to 5 years ...................................... 50% of the applicable rate</t>
  </si>
  <si>
    <t xml:space="preserve">                         ii)        Over 5 years and up to 10 years......... 60% of the applicable rate </t>
  </si>
  <si>
    <t xml:space="preserve">(b)      The charge for a new policy or endorsement to an existing policy issued in conjunction with an extension or modification agreement that increases the unpaid principal balance </t>
  </si>
  <si>
    <t xml:space="preserve">                         or adds additional real property to the previously insured mortgage, shall be calculated at 70% of the applicable rates based on the insured amount.</t>
  </si>
  <si>
    <t>Article IV.                  Leasehold Insurance</t>
  </si>
  <si>
    <t xml:space="preserve">Where a leasehold interest is to be insured concurrently with the interest of an owner and/or mortgagee of the fee simple estate, the charge shall be the applicable rate for owner and/or mortgagee plus 30% </t>
  </si>
  <si>
    <t>of the applicable rate for the leasehold interest. The charge for any insurance in excess of the face amount of such owner’s and/or loan policy shall be determined under the schedule of rates contained herein.</t>
  </si>
  <si>
    <t>PLEASE CALL FOR RATES ABOVE $50,000,000.00 OR FOR QUOTES ON ENDORSEMENTS</t>
  </si>
  <si>
    <t xml:space="preserve">Georgia Residential Rate Calculator </t>
  </si>
  <si>
    <t xml:space="preserve">Georgia Commercial Rate Calculator </t>
  </si>
  <si>
    <t>MINIMUM PREMIUM:   $500.00</t>
  </si>
  <si>
    <t>PLEASE NOTE:  If the Loan Amount exceeds the Purchase Price, the additional liability will be calculated according to the published rate and added to the $150.00 simultaneous charge.</t>
  </si>
  <si>
    <t>A19</t>
  </si>
  <si>
    <t>A20</t>
  </si>
  <si>
    <t>Range</t>
  </si>
  <si>
    <t>Value</t>
  </si>
  <si>
    <t>GA rates- Effective as of June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</si>
</sst>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sz val="12"/>
      <color indexed="22"/>
      <name val="Verdana"/>
      <family val="2"/>
    </font>
    <font>
      <sz val="11"/>
      <color indexed="22"/>
      <name val="Calibri"/>
      <family val="2"/>
    </font>
    <font>
      <b/>
      <sz val="11"/>
      <color indexed="10"/>
      <name val="Calibri"/>
      <family val="2"/>
    </font>
    <font>
      <b/>
      <sz val="14"/>
      <color indexed="9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4"/>
      <color indexed="8"/>
      <name val="Verdana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Tahoma"/>
      <family val="2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9" fillId="0" borderId="0"/>
    <xf numFmtId="44" fontId="27" fillId="0" borderId="0" applyFont="0" applyFill="0" applyBorder="0" applyAlignment="0" applyProtection="0"/>
  </cellStyleXfs>
  <cellXfs count="105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9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" fontId="9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164" fontId="11" fillId="0" borderId="0" xfId="0" applyNumberFormat="1" applyFont="1" applyBorder="1" applyAlignment="1" applyProtection="1">
      <alignment horizontal="right"/>
      <protection hidden="1"/>
    </xf>
    <xf numFmtId="164" fontId="11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8" fillId="3" borderId="0" xfId="0" applyFont="1" applyFill="1" applyAlignment="1" applyProtection="1"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164" fontId="0" fillId="4" borderId="9" xfId="0" applyNumberFormat="1" applyFill="1" applyBorder="1" applyAlignment="1" applyProtection="1">
      <alignment horizontal="center"/>
      <protection locked="0" hidden="1"/>
    </xf>
    <xf numFmtId="0" fontId="0" fillId="0" borderId="0" xfId="0" applyFill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164" fontId="5" fillId="4" borderId="0" xfId="0" applyNumberFormat="1" applyFont="1" applyFill="1" applyBorder="1" applyAlignment="1" applyProtection="1">
      <protection hidden="1"/>
    </xf>
    <xf numFmtId="164" fontId="5" fillId="4" borderId="10" xfId="0" applyNumberFormat="1" applyFont="1" applyFill="1" applyBorder="1" applyProtection="1">
      <protection hidden="1"/>
    </xf>
    <xf numFmtId="0" fontId="20" fillId="4" borderId="0" xfId="0" applyFont="1" applyFill="1" applyProtection="1">
      <protection hidden="1"/>
    </xf>
    <xf numFmtId="164" fontId="17" fillId="4" borderId="9" xfId="0" applyNumberFormat="1" applyFont="1" applyFill="1" applyBorder="1" applyAlignment="1" applyProtection="1">
      <protection hidden="1"/>
    </xf>
    <xf numFmtId="0" fontId="18" fillId="4" borderId="0" xfId="0" applyFont="1" applyFill="1" applyProtection="1">
      <protection hidden="1"/>
    </xf>
    <xf numFmtId="164" fontId="18" fillId="4" borderId="0" xfId="0" applyNumberFormat="1" applyFont="1" applyFill="1" applyProtection="1">
      <protection hidden="1"/>
    </xf>
    <xf numFmtId="0" fontId="21" fillId="3" borderId="11" xfId="0" applyFon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2" fillId="3" borderId="13" xfId="0" applyFont="1" applyFill="1" applyBorder="1" applyProtection="1">
      <protection hidden="1"/>
    </xf>
    <xf numFmtId="0" fontId="23" fillId="0" borderId="0" xfId="2" applyFont="1" applyBorder="1"/>
    <xf numFmtId="166" fontId="23" fillId="0" borderId="0" xfId="2" applyNumberFormat="1" applyFont="1" applyBorder="1"/>
    <xf numFmtId="7" fontId="23" fillId="0" borderId="0" xfId="2" applyNumberFormat="1" applyFont="1" applyBorder="1"/>
    <xf numFmtId="164" fontId="23" fillId="0" borderId="0" xfId="2" applyNumberFormat="1" applyFont="1" applyBorder="1"/>
    <xf numFmtId="0" fontId="23" fillId="0" borderId="0" xfId="2" applyFont="1" applyBorder="1" applyAlignment="1">
      <alignment wrapText="1"/>
    </xf>
    <xf numFmtId="9" fontId="23" fillId="0" borderId="0" xfId="2" applyNumberFormat="1" applyFont="1" applyBorder="1"/>
    <xf numFmtId="0" fontId="24" fillId="3" borderId="0" xfId="2" applyFont="1" applyFill="1" applyBorder="1"/>
    <xf numFmtId="0" fontId="24" fillId="4" borderId="0" xfId="2" applyFont="1" applyFill="1" applyBorder="1" applyAlignment="1">
      <alignment wrapText="1"/>
    </xf>
    <xf numFmtId="164" fontId="24" fillId="4" borderId="13" xfId="2" applyNumberFormat="1" applyFont="1" applyFill="1" applyBorder="1"/>
    <xf numFmtId="164" fontId="5" fillId="4" borderId="15" xfId="0" applyNumberFormat="1" applyFont="1" applyFill="1" applyBorder="1" applyAlignment="1" applyProtection="1">
      <protection hidden="1"/>
    </xf>
    <xf numFmtId="0" fontId="30" fillId="0" borderId="0" xfId="2" applyFont="1" applyBorder="1" applyAlignment="1">
      <alignment wrapText="1"/>
    </xf>
    <xf numFmtId="0" fontId="31" fillId="0" borderId="0" xfId="0" applyFont="1"/>
    <xf numFmtId="164" fontId="31" fillId="0" borderId="3" xfId="0" applyNumberFormat="1" applyFont="1" applyBorder="1"/>
    <xf numFmtId="164" fontId="31" fillId="0" borderId="1" xfId="0" applyNumberFormat="1" applyFont="1" applyBorder="1"/>
    <xf numFmtId="0" fontId="31" fillId="0" borderId="6" xfId="0" applyFont="1" applyBorder="1"/>
    <xf numFmtId="0" fontId="31" fillId="0" borderId="3" xfId="0" applyFont="1" applyBorder="1"/>
    <xf numFmtId="6" fontId="31" fillId="0" borderId="0" xfId="0" applyNumberFormat="1" applyFont="1"/>
    <xf numFmtId="0" fontId="31" fillId="0" borderId="7" xfId="0" applyFont="1" applyBorder="1"/>
    <xf numFmtId="0" fontId="31" fillId="0" borderId="5" xfId="0" applyFont="1" applyBorder="1"/>
    <xf numFmtId="0" fontId="31" fillId="0" borderId="4" xfId="0" applyFont="1" applyBorder="1"/>
    <xf numFmtId="164" fontId="31" fillId="0" borderId="4" xfId="0" applyNumberFormat="1" applyFont="1" applyBorder="1"/>
    <xf numFmtId="164" fontId="31" fillId="0" borderId="5" xfId="0" applyNumberFormat="1" applyFont="1" applyBorder="1"/>
    <xf numFmtId="164" fontId="32" fillId="0" borderId="6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4" fontId="31" fillId="0" borderId="0" xfId="3" applyFont="1"/>
    <xf numFmtId="166" fontId="31" fillId="0" borderId="0" xfId="3" applyNumberFormat="1" applyFont="1"/>
    <xf numFmtId="166" fontId="31" fillId="0" borderId="9" xfId="3" applyNumberFormat="1" applyFont="1" applyBorder="1"/>
    <xf numFmtId="44" fontId="31" fillId="0" borderId="9" xfId="3" applyFont="1" applyBorder="1"/>
    <xf numFmtId="166" fontId="31" fillId="0" borderId="20" xfId="3" applyNumberFormat="1" applyFont="1" applyBorder="1"/>
    <xf numFmtId="166" fontId="31" fillId="0" borderId="21" xfId="0" applyNumberFormat="1" applyFont="1" applyBorder="1"/>
    <xf numFmtId="166" fontId="31" fillId="0" borderId="22" xfId="3" applyNumberFormat="1" applyFont="1" applyBorder="1"/>
    <xf numFmtId="166" fontId="31" fillId="0" borderId="23" xfId="3" applyNumberFormat="1" applyFont="1" applyBorder="1"/>
    <xf numFmtId="44" fontId="31" fillId="0" borderId="23" xfId="3" applyFont="1" applyBorder="1"/>
    <xf numFmtId="166" fontId="31" fillId="0" borderId="24" xfId="0" applyNumberFormat="1" applyFont="1" applyBorder="1"/>
    <xf numFmtId="0" fontId="33" fillId="5" borderId="17" xfId="0" applyFont="1" applyFill="1" applyBorder="1" applyAlignment="1">
      <alignment horizontal="center"/>
    </xf>
    <xf numFmtId="0" fontId="33" fillId="5" borderId="18" xfId="0" applyFont="1" applyFill="1" applyBorder="1" applyAlignment="1">
      <alignment horizontal="center"/>
    </xf>
    <xf numFmtId="0" fontId="33" fillId="5" borderId="19" xfId="0" applyFont="1" applyFill="1" applyBorder="1" applyAlignment="1">
      <alignment horizontal="center"/>
    </xf>
    <xf numFmtId="164" fontId="24" fillId="3" borderId="14" xfId="2" applyNumberFormat="1" applyFont="1" applyFill="1" applyBorder="1" applyProtection="1">
      <protection locked="0"/>
    </xf>
    <xf numFmtId="44" fontId="28" fillId="4" borderId="0" xfId="3" applyFont="1" applyFill="1" applyBorder="1" applyProtection="1">
      <protection locked="0"/>
    </xf>
    <xf numFmtId="164" fontId="24" fillId="0" borderId="0" xfId="2" applyNumberFormat="1" applyFont="1" applyBorder="1" applyProtection="1">
      <protection locked="0"/>
    </xf>
    <xf numFmtId="0" fontId="23" fillId="0" borderId="0" xfId="2" applyFont="1" applyBorder="1" applyProtection="1"/>
    <xf numFmtId="166" fontId="0" fillId="0" borderId="0" xfId="0" applyNumberFormat="1" applyBorder="1" applyProtection="1"/>
    <xf numFmtId="7" fontId="0" fillId="0" borderId="0" xfId="0" applyNumberFormat="1" applyBorder="1" applyProtection="1"/>
    <xf numFmtId="0" fontId="24" fillId="0" borderId="0" xfId="2" applyFont="1" applyProtection="1"/>
    <xf numFmtId="0" fontId="23" fillId="0" borderId="0" xfId="2" applyFont="1" applyProtection="1"/>
    <xf numFmtId="0" fontId="23" fillId="0" borderId="0" xfId="2" applyFont="1" applyAlignment="1" applyProtection="1">
      <alignment horizontal="left" indent="4"/>
    </xf>
    <xf numFmtId="0" fontId="23" fillId="0" borderId="0" xfId="2" applyNumberFormat="1" applyFont="1" applyProtection="1"/>
    <xf numFmtId="0" fontId="23" fillId="0" borderId="0" xfId="2" applyFont="1" applyAlignment="1" applyProtection="1">
      <alignment horizontal="left" indent="7"/>
    </xf>
    <xf numFmtId="0" fontId="24" fillId="0" borderId="0" xfId="2" applyFont="1" applyBorder="1" applyProtection="1"/>
    <xf numFmtId="0" fontId="16" fillId="3" borderId="11" xfId="0" applyFont="1" applyFill="1" applyBorder="1" applyAlignment="1" applyProtection="1">
      <alignment horizontal="center"/>
      <protection hidden="1"/>
    </xf>
    <xf numFmtId="0" fontId="16" fillId="3" borderId="16" xfId="0" applyFont="1" applyFill="1" applyBorder="1" applyAlignment="1" applyProtection="1">
      <alignment horizontal="center"/>
      <protection hidden="1"/>
    </xf>
    <xf numFmtId="0" fontId="16" fillId="3" borderId="12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4" fillId="0" borderId="11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25" fillId="4" borderId="0" xfId="0" applyNumberFormat="1" applyFont="1" applyFill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left"/>
      <protection hidden="1"/>
    </xf>
    <xf numFmtId="0" fontId="17" fillId="4" borderId="0" xfId="0" applyFont="1" applyFill="1" applyBorder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26" fillId="3" borderId="11" xfId="0" applyFont="1" applyFill="1" applyBorder="1" applyAlignment="1" applyProtection="1">
      <alignment horizontal="center"/>
      <protection hidden="1"/>
    </xf>
    <xf numFmtId="0" fontId="26" fillId="3" borderId="16" xfId="0" applyFont="1" applyFill="1" applyBorder="1" applyAlignment="1" applyProtection="1">
      <alignment horizontal="center"/>
      <protection hidden="1"/>
    </xf>
    <xf numFmtId="0" fontId="26" fillId="3" borderId="12" xfId="0" applyFont="1" applyFill="1" applyBorder="1" applyAlignment="1" applyProtection="1">
      <alignment horizontal="center"/>
      <protection hidden="1"/>
    </xf>
    <xf numFmtId="0" fontId="24" fillId="3" borderId="11" xfId="2" applyFont="1" applyFill="1" applyBorder="1" applyAlignment="1" applyProtection="1">
      <alignment horizontal="center" vertical="center"/>
    </xf>
    <xf numFmtId="0" fontId="24" fillId="3" borderId="16" xfId="2" applyFont="1" applyFill="1" applyBorder="1" applyAlignment="1" applyProtection="1">
      <alignment horizontal="center" vertical="center"/>
    </xf>
    <xf numFmtId="0" fontId="24" fillId="3" borderId="12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8">
    <dxf>
      <font>
        <b/>
        <i val="0"/>
        <color auto="1"/>
      </font>
    </dxf>
    <dxf>
      <font>
        <b/>
        <i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</dxf>
    <dxf>
      <font>
        <b/>
        <i val="0"/>
        <color auto="1"/>
      </font>
      <border>
        <bottom style="thin">
          <color indexed="64"/>
        </bottom>
      </border>
    </dxf>
    <dxf>
      <font>
        <b/>
        <i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</dxf>
    <dxf>
      <font>
        <b/>
        <i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Data!$A$8" lockText="1"/>
</file>

<file path=xl/ctrlProps/ctrlProp2.xml><?xml version="1.0" encoding="utf-8"?>
<formControlPr xmlns="http://schemas.microsoft.com/office/spreadsheetml/2009/9/main" objectType="CheckBox" checked="Checked" fmlaLink="Data!$A$9" lockText="1"/>
</file>

<file path=xl/ctrlProps/ctrlProp3.xml><?xml version="1.0" encoding="utf-8"?>
<formControlPr xmlns="http://schemas.microsoft.com/office/spreadsheetml/2009/9/main" objectType="Drop" dropLines="2" dropStyle="combo" dx="15" fmlaLink="Data!$A$12" fmlaRange="Data!$A$10:$A$11" sel="1" val="0"/>
</file>

<file path=xl/ctrlProps/ctrlProp4.xml><?xml version="1.0" encoding="utf-8"?>
<formControlPr xmlns="http://schemas.microsoft.com/office/spreadsheetml/2009/9/main" objectType="Drop" dropLines="2" dropStyle="combo" dx="15" fmlaLink="Data!$A$13" fmlaRange="Data!$A$10:$A$1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30</xdr:row>
      <xdr:rowOff>155575</xdr:rowOff>
    </xdr:from>
    <xdr:to>
      <xdr:col>7</xdr:col>
      <xdr:colOff>57150</xdr:colOff>
      <xdr:row>39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5650" y="5880100"/>
          <a:ext cx="4654550" cy="166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ü"/>
            <a:tabLst/>
            <a:defRPr/>
          </a:pPr>
          <a:r>
            <a:rPr lang="en-US" sz="1100">
              <a:solidFill>
                <a:schemeClr val="dk1"/>
              </a:solidFill>
              <a:latin typeface="Verdana" pitchFamily="34" charset="0"/>
              <a:ea typeface="+mn-ea"/>
              <a:cs typeface="+mn-cs"/>
            </a:rPr>
            <a:t>  For construction or commercial policy rates please refer to First American Title’s printed material or call our office at (404) 250-1604.</a:t>
          </a:r>
          <a:endParaRPr lang="en-US">
            <a:latin typeface="Verdana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ü"/>
            <a:tabLst/>
            <a:defRPr/>
          </a:pPr>
          <a:endParaRPr lang="en-US" sz="1100">
            <a:solidFill>
              <a:schemeClr val="dk1"/>
            </a:solidFill>
            <a:latin typeface="Verdana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ü"/>
            <a:tabLst/>
            <a:defRPr/>
          </a:pPr>
          <a:r>
            <a:rPr lang="en-US" sz="1100" baseline="0">
              <a:solidFill>
                <a:schemeClr val="dk1"/>
              </a:solidFill>
              <a:latin typeface="Verdana" pitchFamily="34" charset="0"/>
              <a:ea typeface="+mn-ea"/>
              <a:cs typeface="+mn-cs"/>
            </a:rPr>
            <a:t>  All liabilities are rounded "up" to the nearest $1,000 for the purpose of calculating the premium.  (ex: A liability of $299,001 will be calculated based on the liability amount of $300,000 in the final premium quote.)</a:t>
          </a:r>
          <a:endParaRPr lang="en-US" sz="1100">
            <a:solidFill>
              <a:schemeClr val="dk1"/>
            </a:solidFill>
            <a:latin typeface="Verdana" pitchFamily="34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7</xdr:row>
          <xdr:rowOff>22860</xdr:rowOff>
        </xdr:from>
        <xdr:to>
          <xdr:col>2</xdr:col>
          <xdr:colOff>137160</xdr:colOff>
          <xdr:row>8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Loan 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632460</xdr:colOff>
          <xdr:row>8</xdr:row>
          <xdr:rowOff>182880</xdr:rowOff>
        </xdr:from>
        <xdr:to>
          <xdr:col>2</xdr:col>
          <xdr:colOff>312420</xdr:colOff>
          <xdr:row>10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Owner's 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0</xdr:rowOff>
        </xdr:from>
        <xdr:to>
          <xdr:col>5</xdr:col>
          <xdr:colOff>274320</xdr:colOff>
          <xdr:row>8</xdr:row>
          <xdr:rowOff>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7620</xdr:rowOff>
        </xdr:from>
        <xdr:to>
          <xdr:col>5</xdr:col>
          <xdr:colOff>274320</xdr:colOff>
          <xdr:row>10</xdr:row>
          <xdr:rowOff>7620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606804</xdr:colOff>
      <xdr:row>3</xdr:row>
      <xdr:rowOff>38100</xdr:rowOff>
    </xdr:from>
    <xdr:to>
      <xdr:col>11</xdr:col>
      <xdr:colOff>536195</xdr:colOff>
      <xdr:row>8</xdr:row>
      <xdr:rowOff>161925</xdr:rowOff>
    </xdr:to>
    <xdr:pic>
      <xdr:nvPicPr>
        <xdr:cNvPr id="2" name="Picture 1" descr="FATICO-NCS_Horz_Print_Bl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97829" y="752475"/>
          <a:ext cx="3701291" cy="1076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GridLines="0" tabSelected="1" zoomScaleNormal="100" workbookViewId="0">
      <selection activeCell="G10" sqref="G10"/>
    </sheetView>
  </sheetViews>
  <sheetFormatPr defaultColWidth="9.109375" defaultRowHeight="14.4" x14ac:dyDescent="0.3"/>
  <cols>
    <col min="1" max="1" width="8.109375" style="3" customWidth="1"/>
    <col min="2" max="4" width="9.109375" style="3"/>
    <col min="5" max="5" width="9.109375" style="3" customWidth="1"/>
    <col min="6" max="6" width="16.109375" style="3" customWidth="1"/>
    <col min="7" max="7" width="23.88671875" style="3" customWidth="1"/>
    <col min="8" max="8" width="16.109375" style="3" customWidth="1"/>
    <col min="9" max="16384" width="9.109375" style="3"/>
  </cols>
  <sheetData>
    <row r="1" spans="1:22" ht="23.25" customHeight="1" thickBot="1" x14ac:dyDescent="0.35">
      <c r="A1" s="85" t="s">
        <v>46</v>
      </c>
      <c r="B1" s="86"/>
      <c r="C1" s="86"/>
      <c r="D1" s="86"/>
      <c r="E1" s="86"/>
      <c r="F1" s="86"/>
      <c r="G1" s="86"/>
      <c r="H1" s="87"/>
      <c r="N1" s="4" t="b">
        <f>Data!A14</f>
        <v>1</v>
      </c>
      <c r="O1" s="4" t="b">
        <f>IF(Data!B8+Data!B9=3, TRUE, FALSE)</f>
        <v>1</v>
      </c>
      <c r="P1" s="4" t="s">
        <v>13</v>
      </c>
    </row>
    <row r="2" spans="1:22" ht="19.5" customHeight="1" x14ac:dyDescent="0.3">
      <c r="E2" s="94">
        <v>43252</v>
      </c>
      <c r="F2" s="94"/>
      <c r="O2" s="4" t="b">
        <f>IF(Data!B8+Data!B9=2, TRUE, FALSE)</f>
        <v>0</v>
      </c>
      <c r="P2" s="4" t="s">
        <v>14</v>
      </c>
    </row>
    <row r="3" spans="1:22" ht="8.25" customHeight="1" x14ac:dyDescent="0.3">
      <c r="O3" s="4" t="b">
        <f>IF(Data!B8+Data!B9=1, TRUE, FALSE)</f>
        <v>0</v>
      </c>
      <c r="P3" s="4" t="s">
        <v>15</v>
      </c>
    </row>
    <row r="4" spans="1:22" ht="11.25" customHeight="1" x14ac:dyDescent="0.3">
      <c r="O4" s="4">
        <f>IF(Data!A8=TRUE, 1, 0)</f>
        <v>1</v>
      </c>
      <c r="P4" s="4" t="s">
        <v>15</v>
      </c>
    </row>
    <row r="5" spans="1:22" ht="7.5" customHeight="1" x14ac:dyDescent="0.3">
      <c r="O5" s="4">
        <f>IF(Data!A9=TRUE, 1, 0)</f>
        <v>1</v>
      </c>
      <c r="P5" s="4" t="s">
        <v>14</v>
      </c>
    </row>
    <row r="6" spans="1:22" ht="24.75" customHeight="1" x14ac:dyDescent="0.3">
      <c r="B6" s="16" t="s">
        <v>8</v>
      </c>
      <c r="C6" s="16"/>
      <c r="D6" s="88" t="s">
        <v>7</v>
      </c>
      <c r="E6" s="88"/>
      <c r="F6" s="17"/>
      <c r="G6" s="18" t="s">
        <v>6</v>
      </c>
    </row>
    <row r="8" spans="1:22" ht="16.2" x14ac:dyDescent="0.3">
      <c r="A8" s="21"/>
      <c r="B8" s="19"/>
      <c r="C8" s="19"/>
      <c r="D8" s="19"/>
      <c r="E8" s="19"/>
      <c r="F8" s="21"/>
      <c r="G8" s="20"/>
      <c r="H8" s="5">
        <f>ROUNDUP(G8,-3)</f>
        <v>0</v>
      </c>
    </row>
    <row r="9" spans="1:22" x14ac:dyDescent="0.3">
      <c r="H9" s="6"/>
    </row>
    <row r="10" spans="1:22" ht="16.2" x14ac:dyDescent="0.3">
      <c r="A10" s="21"/>
      <c r="B10" s="19"/>
      <c r="C10" s="19"/>
      <c r="D10" s="19"/>
      <c r="E10" s="19"/>
      <c r="F10" s="21"/>
      <c r="G10" s="20"/>
      <c r="H10" s="7">
        <f>ROUNDUP(G10,-3)</f>
        <v>0</v>
      </c>
    </row>
    <row r="14" spans="1:22" ht="18.600000000000001" thickBot="1" x14ac:dyDescent="0.4">
      <c r="B14" s="89" t="s">
        <v>10</v>
      </c>
      <c r="C14" s="89"/>
      <c r="D14" s="89"/>
      <c r="E14" s="89"/>
      <c r="F14" s="89"/>
      <c r="G14" s="89"/>
    </row>
    <row r="15" spans="1:22" s="14" customFormat="1" ht="29.25" customHeight="1" thickBot="1" x14ac:dyDescent="0.35">
      <c r="B15" s="91" t="s">
        <v>49</v>
      </c>
      <c r="C15" s="92"/>
      <c r="D15" s="92"/>
      <c r="E15" s="92"/>
      <c r="F15" s="92"/>
      <c r="G15" s="92"/>
      <c r="H15" s="93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7.75" customHeight="1" x14ac:dyDescent="0.3">
      <c r="B16" s="95" t="s">
        <v>17</v>
      </c>
      <c r="C16" s="95"/>
      <c r="D16" s="95"/>
      <c r="F16" s="43">
        <f>Data!A24</f>
        <v>200</v>
      </c>
      <c r="G16" s="22" t="str">
        <f>IF(Data!A13=1, "Basic Rate", "Eagle Rate")</f>
        <v>Basic Rate</v>
      </c>
    </row>
    <row r="17" spans="2:17" ht="21" customHeight="1" thickBot="1" x14ac:dyDescent="0.35">
      <c r="B17" s="33" t="s">
        <v>20</v>
      </c>
      <c r="C17" s="33"/>
      <c r="D17" s="33"/>
      <c r="E17" s="13" t="s">
        <v>11</v>
      </c>
      <c r="F17" s="24">
        <f>Data!A25</f>
        <v>150</v>
      </c>
    </row>
    <row r="19" spans="2:17" ht="15.6" x14ac:dyDescent="0.3">
      <c r="B19" s="27" t="s">
        <v>12</v>
      </c>
      <c r="C19" s="25"/>
      <c r="D19" s="25"/>
      <c r="E19" s="25"/>
      <c r="F19" s="28">
        <f>F16+F17</f>
        <v>350</v>
      </c>
    </row>
    <row r="20" spans="2:17" ht="24.75" customHeight="1" thickBot="1" x14ac:dyDescent="0.4">
      <c r="B20" s="31"/>
      <c r="C20" s="32"/>
    </row>
    <row r="21" spans="2:17" ht="24" customHeight="1" thickBot="1" x14ac:dyDescent="0.4">
      <c r="B21" s="29" t="s">
        <v>19</v>
      </c>
      <c r="C21" s="30"/>
      <c r="D21" s="8"/>
    </row>
    <row r="22" spans="2:17" ht="8.25" customHeight="1" x14ac:dyDescent="0.3"/>
    <row r="23" spans="2:17" ht="19.5" customHeight="1" x14ac:dyDescent="0.3">
      <c r="B23" s="98" t="s">
        <v>18</v>
      </c>
      <c r="C23" s="98"/>
      <c r="D23" s="98"/>
      <c r="F23" s="23">
        <f>IF(Data!A8=TRUE,IF(Data!A12=1, Data!B2, Data!B4), 0)</f>
        <v>200</v>
      </c>
      <c r="G23" s="22" t="str">
        <f>IF(Data!A12=1, "Basic Rate", "Eagle Rate")</f>
        <v>Basic Rate</v>
      </c>
      <c r="L23" s="9"/>
      <c r="M23" s="9"/>
      <c r="N23" s="9"/>
      <c r="O23" s="9"/>
      <c r="P23" s="9"/>
    </row>
    <row r="24" spans="2:17" x14ac:dyDescent="0.3">
      <c r="K24" s="8"/>
      <c r="L24" s="90"/>
      <c r="M24" s="90"/>
      <c r="N24" s="90"/>
      <c r="O24" s="90"/>
      <c r="P24" s="10"/>
      <c r="Q24" s="8"/>
    </row>
    <row r="25" spans="2:17" ht="18" x14ac:dyDescent="0.35">
      <c r="B25" s="97" t="s">
        <v>9</v>
      </c>
      <c r="C25" s="97"/>
      <c r="D25" s="97"/>
      <c r="E25" s="97"/>
      <c r="F25" s="23">
        <f>F19-F23</f>
        <v>150</v>
      </c>
      <c r="L25" s="11"/>
      <c r="M25" s="10"/>
      <c r="N25" s="12"/>
      <c r="O25" s="10"/>
      <c r="P25" s="12"/>
    </row>
    <row r="26" spans="2:17" x14ac:dyDescent="0.3">
      <c r="L26" s="90"/>
      <c r="M26" s="90"/>
      <c r="N26" s="90"/>
      <c r="O26" s="90"/>
      <c r="P26" s="90"/>
    </row>
    <row r="27" spans="2:17" ht="21" customHeight="1" x14ac:dyDescent="0.3">
      <c r="B27" s="96" t="s">
        <v>16</v>
      </c>
      <c r="C27" s="96"/>
      <c r="D27" s="96"/>
      <c r="E27" s="25"/>
      <c r="F27" s="26">
        <f>Data!A24+Data!A25</f>
        <v>350</v>
      </c>
      <c r="L27" s="11"/>
      <c r="M27" s="10"/>
      <c r="N27" s="12"/>
      <c r="O27" s="10"/>
      <c r="P27" s="9"/>
    </row>
    <row r="28" spans="2:17" x14ac:dyDescent="0.3">
      <c r="L28" s="9"/>
      <c r="M28" s="9"/>
      <c r="N28" s="9"/>
      <c r="O28" s="9"/>
      <c r="P28" s="9"/>
    </row>
    <row r="29" spans="2:17" ht="11.25" customHeight="1" x14ac:dyDescent="0.3"/>
    <row r="30" spans="2:17" ht="9.75" customHeight="1" x14ac:dyDescent="0.3"/>
  </sheetData>
  <sheetProtection selectLockedCells="1"/>
  <mergeCells count="11">
    <mergeCell ref="L26:P26"/>
    <mergeCell ref="B16:D16"/>
    <mergeCell ref="B27:D27"/>
    <mergeCell ref="B25:E25"/>
    <mergeCell ref="B23:D23"/>
    <mergeCell ref="A1:H1"/>
    <mergeCell ref="D6:E6"/>
    <mergeCell ref="B14:G14"/>
    <mergeCell ref="L24:O24"/>
    <mergeCell ref="B15:H15"/>
    <mergeCell ref="E2:F2"/>
  </mergeCells>
  <phoneticPr fontId="13" type="noConversion"/>
  <conditionalFormatting sqref="B25:E25 E17 B19 C14:G14 B14:B15">
    <cfRule type="expression" dxfId="7" priority="10" stopIfTrue="1">
      <formula>$O$1=TRUE</formula>
    </cfRule>
  </conditionalFormatting>
  <conditionalFormatting sqref="F19 F25">
    <cfRule type="expression" dxfId="6" priority="9" stopIfTrue="1">
      <formula>$O$1=TRUE</formula>
    </cfRule>
  </conditionalFormatting>
  <conditionalFormatting sqref="B23:D23 G23">
    <cfRule type="expression" dxfId="5" priority="8" stopIfTrue="1">
      <formula>$O$4&gt;0</formula>
    </cfRule>
  </conditionalFormatting>
  <conditionalFormatting sqref="F23">
    <cfRule type="expression" dxfId="4" priority="7" stopIfTrue="1">
      <formula>$O$4&gt;0</formula>
    </cfRule>
  </conditionalFormatting>
  <conditionalFormatting sqref="F17">
    <cfRule type="expression" dxfId="3" priority="6" stopIfTrue="1">
      <formula>$O$1=TRUE</formula>
    </cfRule>
  </conditionalFormatting>
  <conditionalFormatting sqref="B16:D16 G16">
    <cfRule type="expression" dxfId="2" priority="5" stopIfTrue="1">
      <formula>$O$5&gt;0</formula>
    </cfRule>
  </conditionalFormatting>
  <conditionalFormatting sqref="F16">
    <cfRule type="expression" dxfId="1" priority="3" stopIfTrue="1">
      <formula>$O$2=TRUE</formula>
    </cfRule>
    <cfRule type="expression" dxfId="0" priority="4" stopIfTrue="1">
      <formula>$O$5&gt;0</formula>
    </cfRule>
  </conditionalFormatting>
  <pageMargins left="0.7" right="0.7" top="0.75" bottom="0.75" header="0.3" footer="0.3"/>
  <pageSetup scale="91" orientation="portrait" r:id="rId1"/>
  <headerFooter>
    <oddHeader xml:space="preserve">&amp;L&amp;G&amp;C&amp;"Times New Roman,Bold Italic"&amp;18First American Title Insurance Company&amp;"-,Regular"&amp;11
</oddHeader>
    <oddFooter>&amp;C&amp;"Times New Roman,Bold Italic"Two Premier Plaza
5607 Glenridge Dr., Suite 200
Atlanta, GA 30342
(404) 250-1604 * fax (404) 250-1609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617220</xdr:colOff>
                    <xdr:row>7</xdr:row>
                    <xdr:rowOff>22860</xdr:rowOff>
                  </from>
                  <to>
                    <xdr:col>2</xdr:col>
                    <xdr:colOff>137160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632460</xdr:colOff>
                    <xdr:row>8</xdr:row>
                    <xdr:rowOff>182880</xdr:rowOff>
                  </from>
                  <to>
                    <xdr:col>2</xdr:col>
                    <xdr:colOff>312420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Drop Down 9">
              <controlPr defaultSize="0" autoLine="0" autoPict="0">
                <anchor moveWithCells="1">
                  <from>
                    <xdr:col>3</xdr:col>
                    <xdr:colOff>76200</xdr:colOff>
                    <xdr:row>7</xdr:row>
                    <xdr:rowOff>0</xdr:rowOff>
                  </from>
                  <to>
                    <xdr:col>5</xdr:col>
                    <xdr:colOff>274320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Drop Down 10">
              <controlPr defaultSize="0" autoLine="0" autoPict="0">
                <anchor moveWithCells="1">
                  <from>
                    <xdr:col>3</xdr:col>
                    <xdr:colOff>76200</xdr:colOff>
                    <xdr:row>9</xdr:row>
                    <xdr:rowOff>7620</xdr:rowOff>
                  </from>
                  <to>
                    <xdr:col>5</xdr:col>
                    <xdr:colOff>274320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A21" sqref="A21"/>
    </sheetView>
  </sheetViews>
  <sheetFormatPr defaultColWidth="9.109375" defaultRowHeight="14.4" x14ac:dyDescent="0.3"/>
  <cols>
    <col min="1" max="1" width="13.33203125" style="45" bestFit="1" customWidth="1"/>
    <col min="2" max="2" width="8.109375" style="45" bestFit="1" customWidth="1"/>
    <col min="3" max="3" width="10.6640625" style="45" bestFit="1" customWidth="1"/>
    <col min="4" max="4" width="12.33203125" style="45" bestFit="1" customWidth="1"/>
    <col min="5" max="6" width="7.44140625" style="45" bestFit="1" customWidth="1"/>
    <col min="7" max="7" width="12.88671875" style="45" customWidth="1"/>
    <col min="8" max="9" width="9.5546875" style="45" bestFit="1" customWidth="1"/>
    <col min="10" max="10" width="9.109375" style="45"/>
    <col min="11" max="11" width="10.6640625" style="45" bestFit="1" customWidth="1"/>
    <col min="12" max="12" width="12.33203125" style="45" bestFit="1" customWidth="1"/>
    <col min="13" max="14" width="7.44140625" style="45" bestFit="1" customWidth="1"/>
    <col min="15" max="17" width="12.33203125" style="45" bestFit="1" customWidth="1"/>
    <col min="18" max="16384" width="9.109375" style="45"/>
  </cols>
  <sheetData>
    <row r="1" spans="1:14" ht="15" thickBot="1" x14ac:dyDescent="0.35">
      <c r="A1" s="1" t="s">
        <v>0</v>
      </c>
    </row>
    <row r="2" spans="1:14" ht="15" thickBot="1" x14ac:dyDescent="0.35">
      <c r="A2" s="56">
        <f>ROUNDUP(IF('Residential Rates'!H8&lt;=100000, ('Residential Rates'!H8/1000)*3.1, IF('Residential Rates'!H8&lt;=500000, (('Residential Rates'!H8-100000)/1000)*2.5+310, IF('Residential Rates'!H8&lt;=1000000, (('Residential Rates'!H8-500000)/1000)*2.25+1310, (('Residential Rates'!H8-1000000)/1000)*2.25+2435))),0)</f>
        <v>0</v>
      </c>
      <c r="B2" s="46">
        <f>IF(A2&lt;=200, 200, A2)</f>
        <v>200</v>
      </c>
    </row>
    <row r="3" spans="1:14" ht="15" thickBot="1" x14ac:dyDescent="0.35">
      <c r="A3" s="57">
        <f>ROUNDUP(IF('Residential Rates'!H10&lt;=100000, ('Residential Rates'!H10/1000)*4.2, IF('Residential Rates'!H10&lt;=500000, (('Residential Rates'!H10-100000)/1000)*3.65+420, IF('Residential Rates'!H10&lt;=1000000, (('Residential Rates'!H10-500000)/1000)*3.1+1880, (('Residential Rates'!H10-1000000)/1000)*3+3430))),0)</f>
        <v>0</v>
      </c>
      <c r="B3" s="46">
        <f>IF(A3&lt;=200, 200, A3)</f>
        <v>200</v>
      </c>
    </row>
    <row r="4" spans="1:14" ht="15" thickBot="1" x14ac:dyDescent="0.35">
      <c r="A4" s="57">
        <f>ROUNDUP(IF('Residential Rates'!H8&lt;=100000, ('Residential Rates'!H8/1000)*3.65, IF('Residential Rates'!H8&lt;=500000, (('Residential Rates'!H8-100000)/1000)*3.1+365, IF('Residential Rates'!H8&lt;=1000000, (('Residential Rates'!H8-500000)/1000)*2.8+1605, (('Residential Rates'!H8-1000000)/1000)*2.5+3005))),0)</f>
        <v>0</v>
      </c>
      <c r="B4" s="46">
        <f>IF(A4&lt;=200, 200, A4)</f>
        <v>200</v>
      </c>
    </row>
    <row r="5" spans="1:14" ht="15" thickBot="1" x14ac:dyDescent="0.35">
      <c r="A5" s="58">
        <f>ROUNDUP(IF('Residential Rates'!H10&lt;=100000, ('Residential Rates'!H10/1000)*5.05, IF('Residential Rates'!H10&lt;=500000, (('Residential Rates'!H10-100000)/1000)*4.25+505, IF('Residential Rates'!H10&lt;=1000000, (('Residential Rates'!H10-500000)/1000)*3.6+2205, (('Residential Rates'!H10-1000000)/1000)*3.6+4005))),0)</f>
        <v>0</v>
      </c>
      <c r="B5" s="47">
        <f>IF(A5&lt;=200, 200, A5)</f>
        <v>200</v>
      </c>
    </row>
    <row r="6" spans="1:14" ht="15" thickBot="1" x14ac:dyDescent="0.35">
      <c r="A6" s="59"/>
    </row>
    <row r="7" spans="1:14" ht="15" thickBot="1" x14ac:dyDescent="0.35">
      <c r="A7" s="2" t="s">
        <v>1</v>
      </c>
    </row>
    <row r="8" spans="1:14" x14ac:dyDescent="0.3">
      <c r="A8" s="48" t="b">
        <v>1</v>
      </c>
      <c r="B8" s="49">
        <f>IF(A8=TRUE, 1, 0)</f>
        <v>1</v>
      </c>
    </row>
    <row r="9" spans="1:14" ht="15" thickBot="1" x14ac:dyDescent="0.35">
      <c r="A9" s="51" t="b">
        <v>1</v>
      </c>
      <c r="B9" s="52">
        <f>IF(A9=TRUE, 2, 0)</f>
        <v>2</v>
      </c>
    </row>
    <row r="10" spans="1:14" x14ac:dyDescent="0.3">
      <c r="A10" s="53" t="s">
        <v>3</v>
      </c>
    </row>
    <row r="11" spans="1:14" x14ac:dyDescent="0.3">
      <c r="A11" s="53" t="s">
        <v>4</v>
      </c>
    </row>
    <row r="12" spans="1:14" x14ac:dyDescent="0.3">
      <c r="A12" s="53">
        <v>1</v>
      </c>
    </row>
    <row r="13" spans="1:14" x14ac:dyDescent="0.3">
      <c r="A13" s="53">
        <v>1</v>
      </c>
      <c r="K13" s="61"/>
      <c r="L13" s="61"/>
      <c r="M13" s="60"/>
      <c r="N13" s="60"/>
    </row>
    <row r="14" spans="1:14" ht="15" thickBot="1" x14ac:dyDescent="0.35">
      <c r="A14" s="52" t="b">
        <f>IF(B8+B9=3, TRUE, FALSE)</f>
        <v>1</v>
      </c>
      <c r="K14" s="61"/>
      <c r="L14" s="61"/>
      <c r="M14" s="60"/>
      <c r="N14" s="60"/>
    </row>
    <row r="15" spans="1:14" ht="15" thickBot="1" x14ac:dyDescent="0.35">
      <c r="M15" s="60"/>
      <c r="N15" s="60"/>
    </row>
    <row r="16" spans="1:14" ht="15" thickBot="1" x14ac:dyDescent="0.35">
      <c r="A16" s="2" t="s">
        <v>2</v>
      </c>
      <c r="C16" s="70" t="s">
        <v>52</v>
      </c>
      <c r="D16" s="71" t="s">
        <v>52</v>
      </c>
      <c r="E16" s="71" t="s">
        <v>50</v>
      </c>
      <c r="F16" s="71" t="s">
        <v>51</v>
      </c>
      <c r="G16" s="72" t="s">
        <v>53</v>
      </c>
      <c r="K16" s="50"/>
      <c r="L16" s="50"/>
    </row>
    <row r="17" spans="1:12" x14ac:dyDescent="0.3">
      <c r="A17" s="49" t="b">
        <f>IF('Residential Rates'!H8&gt;'Residential Rates'!H10, TRUE, FALSE)</f>
        <v>0</v>
      </c>
      <c r="C17" s="64">
        <v>0</v>
      </c>
      <c r="D17" s="62">
        <v>100000</v>
      </c>
      <c r="E17" s="63">
        <v>3.1</v>
      </c>
      <c r="F17" s="63">
        <v>3.65</v>
      </c>
      <c r="G17" s="65">
        <f>IF(A18&lt;=0,0,IF('Residential Rates'!G10&gt;D17,0,MIN(D17-'Residential Rates'!G10,A18)))</f>
        <v>0</v>
      </c>
      <c r="K17" s="50"/>
      <c r="L17" s="50"/>
    </row>
    <row r="18" spans="1:12" x14ac:dyDescent="0.3">
      <c r="A18" s="54">
        <f>'Residential Rates'!H8-'Residential Rates'!H10</f>
        <v>0</v>
      </c>
      <c r="C18" s="64">
        <v>100001</v>
      </c>
      <c r="D18" s="62">
        <v>500000</v>
      </c>
      <c r="E18" s="63">
        <v>2.5</v>
      </c>
      <c r="F18" s="63">
        <v>3.1</v>
      </c>
      <c r="G18" s="65">
        <f>IF('Residential Rates'!G10&gt;D18,0,IF(A18&lt;0,0,IF('Residential Rates'!G10&gt;D17,MIN(D18-'Residential Rates'!G10-G17,A18-G17),IF(G17=0,0,MIN(D18-'Residential Rates'!G10-G17,A18-G17)))))</f>
        <v>0</v>
      </c>
      <c r="K18" s="50"/>
      <c r="L18" s="50"/>
    </row>
    <row r="19" spans="1:12" x14ac:dyDescent="0.3">
      <c r="A19" s="54">
        <f>SUMPRODUCT(E17:E20,G17:G20)/1000</f>
        <v>0</v>
      </c>
      <c r="C19" s="64">
        <v>500001</v>
      </c>
      <c r="D19" s="62">
        <v>1000000</v>
      </c>
      <c r="E19" s="63">
        <v>2.25</v>
      </c>
      <c r="F19" s="63">
        <v>2.8</v>
      </c>
      <c r="G19" s="65">
        <f>IF('Residential Rates'!G10&gt;D19,0,IF(A18&lt;0,0,IF('Residential Rates'!G10&gt;D18,MIN(D19-'Residential Rates'!G10-G18,A18-G18-G17),IF(G18=0,0,MIN(D19-'Residential Rates'!G10-G18,A18-G18-G17)))))</f>
        <v>0</v>
      </c>
    </row>
    <row r="20" spans="1:12" ht="15" thickBot="1" x14ac:dyDescent="0.35">
      <c r="A20" s="54">
        <f>SUMPRODUCT(F17:F20,G17:G20)/1000</f>
        <v>0</v>
      </c>
      <c r="C20" s="66"/>
      <c r="D20" s="67"/>
      <c r="E20" s="68">
        <v>2.25</v>
      </c>
      <c r="F20" s="68">
        <v>2.5</v>
      </c>
      <c r="G20" s="69">
        <f>IF('Residential Rates'!G10&gt;D19,'Residential Rates'!G8-'Residential Rates'!G10,IF(G19=0,0,A18-G19-G18-G17))</f>
        <v>0</v>
      </c>
    </row>
    <row r="21" spans="1:12" ht="15" thickBot="1" x14ac:dyDescent="0.35">
      <c r="A21" s="55">
        <f>IF(A17=FALSE, 150, IF(A12&gt;1,150+A20,150+A19))</f>
        <v>150</v>
      </c>
      <c r="C21" s="61"/>
      <c r="D21" s="61"/>
      <c r="E21" s="60"/>
      <c r="F21" s="60"/>
    </row>
    <row r="22" spans="1:12" ht="15" thickBot="1" x14ac:dyDescent="0.35"/>
    <row r="23" spans="1:12" ht="15" thickBot="1" x14ac:dyDescent="0.35">
      <c r="A23" s="2" t="s">
        <v>5</v>
      </c>
    </row>
    <row r="24" spans="1:12" x14ac:dyDescent="0.3">
      <c r="A24" s="46">
        <f>ROUNDUP(IF(A9=TRUE,IF(A13&gt;1,B5,B3),0),0)</f>
        <v>200</v>
      </c>
    </row>
    <row r="25" spans="1:12" ht="15" thickBot="1" x14ac:dyDescent="0.35">
      <c r="A25" s="55">
        <f>ROUNDUP(IF(A8=TRUE,IF(A14=TRUE,A21, IF(A12&gt;1,B4,B2)),0),0)</f>
        <v>150</v>
      </c>
    </row>
  </sheetData>
  <phoneticPr fontId="13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C12" sqref="C12"/>
    </sheetView>
  </sheetViews>
  <sheetFormatPr defaultColWidth="9.109375" defaultRowHeight="14.4" x14ac:dyDescent="0.3"/>
  <cols>
    <col min="1" max="1" width="18" style="34" customWidth="1"/>
    <col min="2" max="2" width="18.44140625" style="34" customWidth="1"/>
    <col min="3" max="3" width="20.5546875" style="34" customWidth="1"/>
    <col min="4" max="4" width="15.5546875" style="34" hidden="1" customWidth="1"/>
    <col min="5" max="5" width="7.6640625" style="34" customWidth="1"/>
    <col min="6" max="6" width="12.33203125" style="34" customWidth="1"/>
    <col min="7" max="16384" width="9.109375" style="34"/>
  </cols>
  <sheetData>
    <row r="1" spans="1:15" ht="21.75" customHeight="1" thickBot="1" x14ac:dyDescent="0.35">
      <c r="A1" s="76" t="s">
        <v>54</v>
      </c>
      <c r="B1" s="76"/>
      <c r="C1" s="76"/>
    </row>
    <row r="2" spans="1:15" ht="18.600000000000001" thickBot="1" x14ac:dyDescent="0.4">
      <c r="A2" s="77"/>
      <c r="B2" s="77"/>
      <c r="C2" s="78"/>
      <c r="F2" s="99" t="s">
        <v>47</v>
      </c>
      <c r="G2" s="100"/>
      <c r="H2" s="100"/>
      <c r="I2" s="100"/>
      <c r="J2" s="100"/>
      <c r="K2" s="100"/>
      <c r="L2" s="100"/>
      <c r="M2" s="101"/>
    </row>
    <row r="3" spans="1:15" x14ac:dyDescent="0.3">
      <c r="A3" s="77">
        <v>0</v>
      </c>
      <c r="B3" s="77">
        <v>3000000</v>
      </c>
      <c r="C3" s="78">
        <v>2</v>
      </c>
      <c r="F3" s="37"/>
    </row>
    <row r="4" spans="1:15" x14ac:dyDescent="0.3">
      <c r="A4" s="77">
        <v>3000001</v>
      </c>
      <c r="B4" s="77">
        <v>5000000</v>
      </c>
      <c r="C4" s="78">
        <v>1.65</v>
      </c>
      <c r="F4" s="37"/>
    </row>
    <row r="5" spans="1:15" x14ac:dyDescent="0.3">
      <c r="A5" s="77">
        <v>5000001</v>
      </c>
      <c r="B5" s="77">
        <v>7000000</v>
      </c>
      <c r="C5" s="78">
        <v>1.25</v>
      </c>
      <c r="F5" s="37"/>
    </row>
    <row r="6" spans="1:15" x14ac:dyDescent="0.3">
      <c r="A6" s="77">
        <v>7000001</v>
      </c>
      <c r="B6" s="77">
        <v>10000000</v>
      </c>
      <c r="C6" s="78">
        <v>1.1000000000000001</v>
      </c>
      <c r="F6" s="37"/>
      <c r="M6" s="35"/>
      <c r="N6" s="35"/>
      <c r="O6" s="36"/>
    </row>
    <row r="7" spans="1:15" x14ac:dyDescent="0.3">
      <c r="A7" s="77">
        <v>10000001</v>
      </c>
      <c r="B7" s="77">
        <v>20000000</v>
      </c>
      <c r="C7" s="78">
        <v>0.75</v>
      </c>
      <c r="F7" s="37"/>
      <c r="M7" s="35"/>
      <c r="N7" s="35"/>
      <c r="O7" s="36"/>
    </row>
    <row r="8" spans="1:15" x14ac:dyDescent="0.3">
      <c r="A8" s="77">
        <v>20000001</v>
      </c>
      <c r="B8" s="77">
        <v>30000000</v>
      </c>
      <c r="C8" s="78">
        <v>0.6</v>
      </c>
    </row>
    <row r="9" spans="1:15" x14ac:dyDescent="0.3">
      <c r="A9" s="77">
        <v>30000001</v>
      </c>
      <c r="B9" s="77">
        <v>50000000</v>
      </c>
      <c r="C9" s="78">
        <v>0.45</v>
      </c>
    </row>
    <row r="10" spans="1:15" x14ac:dyDescent="0.3">
      <c r="A10" s="77">
        <v>50000001</v>
      </c>
      <c r="B10" s="77">
        <v>70000000</v>
      </c>
      <c r="C10" s="78">
        <v>0.4</v>
      </c>
    </row>
    <row r="11" spans="1:15" ht="15" thickBot="1" x14ac:dyDescent="0.35">
      <c r="A11" s="35"/>
      <c r="B11" s="35"/>
      <c r="C11" s="36"/>
    </row>
    <row r="12" spans="1:15" ht="24" customHeight="1" thickBot="1" x14ac:dyDescent="0.35">
      <c r="B12" s="40" t="s">
        <v>21</v>
      </c>
      <c r="C12" s="73"/>
      <c r="D12" s="37">
        <f>ROUNDUP(C12,-3)</f>
        <v>0</v>
      </c>
      <c r="G12" s="102" t="s">
        <v>48</v>
      </c>
      <c r="H12" s="103"/>
      <c r="I12" s="103"/>
      <c r="J12" s="103"/>
      <c r="K12" s="104"/>
    </row>
    <row r="13" spans="1:15" ht="24" customHeight="1" x14ac:dyDescent="0.3">
      <c r="B13" s="41" t="s">
        <v>22</v>
      </c>
      <c r="C13" s="74">
        <f>ROUNDUP(IF(D13&lt;=500,500,D13),0)</f>
        <v>500</v>
      </c>
      <c r="D13" s="42">
        <f>IF(D12&lt;B2,C2,IF(D12&lt;=B3,C2+(((D12-B2)/1000)*C3),IF(D12&lt;=B4,C2+((B3-B2)/1000*C3)+(((D12-B3)/1000)*C4),IF(D12&lt;=B5,C2+((B3-B2)/1000*C3)+((B4-B3)/1000*C4)+(((D12-B4)/1000)*C5),IF(D12&lt;=B6,C2+((B3-B2)/1000*C3)+((B4-B3)/1000*C4)+((B5-B4)/1000*C5)+(((D12-B5)/1000)*C6),IF(D12&lt;=B7,C2+((B3-B2)/1000*C3)+((B4-B3)/1000*C4)+((B5-B4)/1000*C5)+((B6-B5)/1000*C6)+(((D12-B6)/1000)*C7),IF(D12&lt;=B8,C2+((B3-B2)/1000*C3)+((B4-B3)/1000*C4)+((B5-B4)/1000*C5)+((B6-B5)/1000*C6)+((B7-B6)/1000*C7)+(((D12-B7)/1000)*C8),IF(D12&lt;=B9,(C2+((B3-B2)/1000*C3)+((B4-B3)/1000*C4)+((B5-B4)/1000*C5)+((B6-B5)/1000*C6)+((B7-B6)/1000*C7)+((B8-B7)/1000*C8)+(((D12-B8)/1000)*C9)),C2+((B3-B2)/1000*C3)+((B4-B3)/1000*C4)+((B5-B4)/1000*C5)+((B6-B5)/1000*C6)+((B7-B6)/1000*C7)+((B8-B7)/1000*C8)+((B9-B8)/1000*C9)+(((D12-B9)/1000)*C10)))))))))</f>
        <v>0</v>
      </c>
    </row>
    <row r="14" spans="1:15" ht="30" customHeight="1" x14ac:dyDescent="0.3">
      <c r="A14" s="39"/>
      <c r="B14" s="44" t="s">
        <v>23</v>
      </c>
      <c r="C14" s="75">
        <f>ROUNDUP(IF(C13&lt;=556,500,C13*0.9),0)</f>
        <v>500</v>
      </c>
    </row>
    <row r="15" spans="1:15" ht="24" customHeight="1" x14ac:dyDescent="0.3">
      <c r="A15" s="39"/>
      <c r="B15" s="38"/>
      <c r="C15" s="37"/>
    </row>
    <row r="16" spans="1:15" x14ac:dyDescent="0.3">
      <c r="A16" s="79" t="s">
        <v>24</v>
      </c>
    </row>
    <row r="17" spans="1:1" x14ac:dyDescent="0.3">
      <c r="A17" s="80" t="s">
        <v>25</v>
      </c>
    </row>
    <row r="18" spans="1:1" x14ac:dyDescent="0.3">
      <c r="A18" s="80" t="s">
        <v>26</v>
      </c>
    </row>
    <row r="19" spans="1:1" x14ac:dyDescent="0.3">
      <c r="A19" s="79" t="s">
        <v>27</v>
      </c>
    </row>
    <row r="20" spans="1:1" x14ac:dyDescent="0.3">
      <c r="A20" s="81" t="s">
        <v>28</v>
      </c>
    </row>
    <row r="21" spans="1:1" x14ac:dyDescent="0.3">
      <c r="A21" s="81" t="s">
        <v>29</v>
      </c>
    </row>
    <row r="22" spans="1:1" x14ac:dyDescent="0.3">
      <c r="A22" s="81" t="s">
        <v>30</v>
      </c>
    </row>
    <row r="23" spans="1:1" x14ac:dyDescent="0.3">
      <c r="A23" s="81" t="s">
        <v>31</v>
      </c>
    </row>
    <row r="24" spans="1:1" x14ac:dyDescent="0.3">
      <c r="A24" s="79" t="s">
        <v>32</v>
      </c>
    </row>
    <row r="25" spans="1:1" x14ac:dyDescent="0.3">
      <c r="A25" s="80" t="s">
        <v>33</v>
      </c>
    </row>
    <row r="26" spans="1:1" x14ac:dyDescent="0.3">
      <c r="A26" s="82" t="s">
        <v>34</v>
      </c>
    </row>
    <row r="27" spans="1:1" x14ac:dyDescent="0.3">
      <c r="A27" s="82" t="s">
        <v>35</v>
      </c>
    </row>
    <row r="28" spans="1:1" x14ac:dyDescent="0.3">
      <c r="A28" s="81" t="s">
        <v>36</v>
      </c>
    </row>
    <row r="29" spans="1:1" x14ac:dyDescent="0.3">
      <c r="A29" s="81" t="s">
        <v>37</v>
      </c>
    </row>
    <row r="30" spans="1:1" x14ac:dyDescent="0.3">
      <c r="A30" s="83" t="s">
        <v>38</v>
      </c>
    </row>
    <row r="31" spans="1:1" x14ac:dyDescent="0.3">
      <c r="A31" s="83" t="s">
        <v>39</v>
      </c>
    </row>
    <row r="32" spans="1:1" x14ac:dyDescent="0.3">
      <c r="A32" s="81" t="s">
        <v>40</v>
      </c>
    </row>
    <row r="33" spans="1:1" x14ac:dyDescent="0.3">
      <c r="A33" s="80" t="s">
        <v>41</v>
      </c>
    </row>
    <row r="34" spans="1:1" x14ac:dyDescent="0.3">
      <c r="A34" s="79" t="s">
        <v>42</v>
      </c>
    </row>
    <row r="35" spans="1:1" x14ac:dyDescent="0.3">
      <c r="A35" s="80" t="s">
        <v>43</v>
      </c>
    </row>
    <row r="36" spans="1:1" x14ac:dyDescent="0.3">
      <c r="A36" s="80" t="s">
        <v>44</v>
      </c>
    </row>
    <row r="37" spans="1:1" x14ac:dyDescent="0.3">
      <c r="A37" s="80"/>
    </row>
    <row r="38" spans="1:1" x14ac:dyDescent="0.3">
      <c r="A38" s="84" t="s">
        <v>45</v>
      </c>
    </row>
  </sheetData>
  <sheetProtection algorithmName="SHA-512" hashValue="hPgRRuT0gCy5biapE6yM5qtjs5n4k5kqh53ln3sJ1Yx/e2HKh9QVeoyzET+54AipmnETvD5HS/FSzhGHa+vAsw==" saltValue="k8wUsF/Fmd4fjZZSt3vQOA==" spinCount="100000" sheet="1" objects="1" scenarios="1" selectLockedCells="1"/>
  <protectedRanges>
    <protectedRange sqref="A1:C10 G12:K12 F2:M2 A16:XFD38" name="Range1"/>
  </protectedRanges>
  <mergeCells count="2">
    <mergeCell ref="F2:M2"/>
    <mergeCell ref="G12:K12"/>
  </mergeCells>
  <pageMargins left="0.75" right="0.75" top="1" bottom="1" header="0.5" footer="0.5"/>
  <pageSetup paperSize="5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Residential Rates</vt:lpstr>
      <vt:lpstr>Data</vt:lpstr>
      <vt:lpstr>Commercial Rates</vt:lpstr>
      <vt:lpstr>'Residential Rates'!Print_Area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 Tune</dc:creator>
  <cp:lastModifiedBy>Denise Ramey</cp:lastModifiedBy>
  <cp:lastPrinted>2012-02-27T18:46:35Z</cp:lastPrinted>
  <dcterms:created xsi:type="dcterms:W3CDTF">2009-06-10T16:30:09Z</dcterms:created>
  <dcterms:modified xsi:type="dcterms:W3CDTF">2018-07-12T19:32:55Z</dcterms:modified>
</cp:coreProperties>
</file>